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pen\Google Drive\Varios\ASEFMA\Grupos de trabajo\ALEAS\protocolos ensayo\Reutilizacion de mezclas\SCB\Final\"/>
    </mc:Choice>
  </mc:AlternateContent>
  <xr:revisionPtr revIDLastSave="0" documentId="8_{BCAA568E-F4A8-40AB-AC60-B116A8D802FD}" xr6:coauthVersionLast="47" xr6:coauthVersionMax="47" xr10:uidLastSave="{00000000-0000-0000-0000-000000000000}"/>
  <bookViews>
    <workbookView xWindow="-120" yWindow="-120" windowWidth="29040" windowHeight="15840" activeTab="2" xr2:uid="{3DA8E554-0052-4E75-8F34-3898CF9FE34B}"/>
  </bookViews>
  <sheets>
    <sheet name="Datos " sheetId="1" r:id="rId1"/>
    <sheet name="Referencias" sheetId="2" r:id="rId2"/>
    <sheet name="SCBvs FENIX 20º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D31" i="3" l="1"/>
  <c r="E31" i="3"/>
  <c r="F31" i="3"/>
  <c r="C22" i="3" l="1"/>
  <c r="D15" i="3"/>
  <c r="E15" i="3"/>
  <c r="F15" i="3"/>
  <c r="C32" i="3" l="1"/>
  <c r="C37" i="3"/>
  <c r="C38" i="3" s="1"/>
  <c r="C35" i="3"/>
  <c r="C31" i="3"/>
  <c r="C11" i="3" l="1"/>
  <c r="C10" i="3"/>
  <c r="F22" i="3"/>
  <c r="E22" i="3"/>
  <c r="D22" i="3"/>
  <c r="F25" i="3"/>
  <c r="E25" i="3"/>
  <c r="D25" i="3"/>
  <c r="C25" i="3"/>
  <c r="C33" i="3" s="1"/>
  <c r="F24" i="3"/>
  <c r="E24" i="3"/>
  <c r="D24" i="3"/>
  <c r="C24" i="3"/>
  <c r="F11" i="3"/>
  <c r="E11" i="3"/>
  <c r="D11" i="3"/>
  <c r="F10" i="3"/>
  <c r="E10" i="3"/>
  <c r="D10" i="3"/>
  <c r="M9" i="1"/>
  <c r="L9" i="1"/>
  <c r="F35" i="3" l="1"/>
  <c r="F32" i="3"/>
  <c r="F37" i="3"/>
  <c r="F38" i="3" s="1"/>
  <c r="F33" i="3"/>
  <c r="D35" i="3"/>
  <c r="D32" i="3"/>
  <c r="D37" i="3"/>
  <c r="D38" i="3" s="1"/>
  <c r="D33" i="3"/>
  <c r="E35" i="3"/>
  <c r="E32" i="3"/>
  <c r="E37" i="3"/>
  <c r="E38" i="3" s="1"/>
  <c r="E33" i="3"/>
  <c r="C12" i="3"/>
  <c r="E12" i="3"/>
  <c r="D12" i="3"/>
  <c r="F12" i="3"/>
  <c r="M26" i="1"/>
  <c r="L26" i="1"/>
  <c r="M25" i="1"/>
  <c r="L25" i="1"/>
  <c r="M24" i="1"/>
  <c r="L24" i="1"/>
  <c r="M23" i="1"/>
  <c r="L23" i="1"/>
  <c r="C21" i="1"/>
  <c r="L21" i="1" s="1"/>
  <c r="M20" i="1"/>
  <c r="L20" i="1"/>
  <c r="B2" i="1" s="1"/>
  <c r="C2" i="1" s="1"/>
  <c r="D2" i="1" s="1"/>
  <c r="E2" i="1" s="1"/>
  <c r="F2" i="1" s="1"/>
  <c r="G2" i="1" s="1"/>
  <c r="H2" i="1" s="1"/>
  <c r="I2" i="1" s="1"/>
  <c r="C19" i="1"/>
  <c r="L19" i="1" s="1"/>
  <c r="M18" i="1"/>
  <c r="L18" i="1"/>
  <c r="B4" i="1" s="1"/>
  <c r="C4" i="1" s="1"/>
  <c r="D4" i="1" s="1"/>
  <c r="E4" i="1" s="1"/>
  <c r="F4" i="1" s="1"/>
  <c r="G4" i="1" s="1"/>
  <c r="H4" i="1" s="1"/>
  <c r="I4" i="1" s="1"/>
  <c r="C17" i="1"/>
  <c r="L17" i="1" s="1"/>
  <c r="M16" i="1"/>
  <c r="L16" i="1"/>
  <c r="M15" i="1"/>
  <c r="L15" i="1"/>
  <c r="B3" i="1" s="1"/>
  <c r="C3" i="1" s="1"/>
  <c r="D3" i="1" s="1"/>
  <c r="E3" i="1" s="1"/>
  <c r="F3" i="1" s="1"/>
  <c r="G3" i="1" s="1"/>
  <c r="H3" i="1" s="1"/>
  <c r="I3" i="1" s="1"/>
  <c r="C14" i="1"/>
  <c r="L14" i="1" s="1"/>
  <c r="M13" i="1"/>
  <c r="L13" i="1"/>
  <c r="M12" i="1"/>
  <c r="L12" i="1"/>
  <c r="B5" i="1" s="1"/>
  <c r="C5" i="1" s="1"/>
  <c r="D5" i="1" s="1"/>
  <c r="E5" i="1" s="1"/>
  <c r="F5" i="1" s="1"/>
  <c r="G5" i="1" s="1"/>
  <c r="H5" i="1" s="1"/>
  <c r="I5" i="1" s="1"/>
  <c r="M11" i="1"/>
  <c r="L11" i="1"/>
  <c r="G12" i="3" l="1"/>
  <c r="M17" i="1"/>
  <c r="M19" i="1"/>
  <c r="M21" i="1"/>
  <c r="K3" i="1"/>
  <c r="J3" i="1"/>
  <c r="J4" i="1"/>
  <c r="K4" i="1"/>
  <c r="J2" i="1"/>
  <c r="K2" i="1"/>
  <c r="J5" i="1"/>
  <c r="K5" i="1"/>
  <c r="M14" i="1"/>
</calcChain>
</file>

<file path=xl/sharedStrings.xml><?xml version="1.0" encoding="utf-8"?>
<sst xmlns="http://schemas.openxmlformats.org/spreadsheetml/2006/main" count="144" uniqueCount="113">
  <si>
    <t>dgem50x</t>
  </si>
  <si>
    <t>dss 50x</t>
  </si>
  <si>
    <t>dgem 75x</t>
  </si>
  <si>
    <t>dss75x</t>
  </si>
  <si>
    <t>MEZCLA EN CALIENTE FABRICADA A 165 ºC</t>
  </si>
  <si>
    <t>LABORATORIO</t>
  </si>
  <si>
    <t>CAMPEZO</t>
  </si>
  <si>
    <t>SORIGUE</t>
  </si>
  <si>
    <t>COMUNIDAD MURCIA</t>
  </si>
  <si>
    <t>CEDEX</t>
  </si>
  <si>
    <t>PADECASA</t>
  </si>
  <si>
    <t>JCYL</t>
  </si>
  <si>
    <t>TECNOFIRMES</t>
  </si>
  <si>
    <t>CIESM</t>
  </si>
  <si>
    <t>EIFFAGE</t>
  </si>
  <si>
    <t>DFA</t>
  </si>
  <si>
    <t>PROMEDIO</t>
  </si>
  <si>
    <t>DESVIACION</t>
  </si>
  <si>
    <t>T COMPACTACIÓN</t>
  </si>
  <si>
    <t>MASA PROBETAS</t>
  </si>
  <si>
    <t>IMPACTO</t>
  </si>
  <si>
    <t>d MAX.</t>
  </si>
  <si>
    <t>D SSS 75 GOLPES</t>
  </si>
  <si>
    <t>altura (75X)</t>
  </si>
  <si>
    <t>huecos aire</t>
  </si>
  <si>
    <t>D SSS 50 GOLPES</t>
  </si>
  <si>
    <t>altura (50X)</t>
  </si>
  <si>
    <t xml:space="preserve"> D GEM. 75 GOLPES</t>
  </si>
  <si>
    <t>DGEOM 50 GOLPES</t>
  </si>
  <si>
    <t>GIRATORIA</t>
  </si>
  <si>
    <t>Nº GIROS (75X)</t>
  </si>
  <si>
    <t>Nº GIROS (50X)</t>
  </si>
  <si>
    <t>n(1)</t>
  </si>
  <si>
    <t>K</t>
  </si>
  <si>
    <t xml:space="preserve">fijar espesor </t>
  </si>
  <si>
    <t>66 mm</t>
  </si>
  <si>
    <t>1757 g</t>
  </si>
  <si>
    <t>Laboratorio</t>
  </si>
  <si>
    <t>Temperatura de compactación</t>
  </si>
  <si>
    <t xml:space="preserve">Muestra </t>
  </si>
  <si>
    <t>UNE EN 12697-5</t>
  </si>
  <si>
    <t>Densidad máxima (kg/m3)</t>
  </si>
  <si>
    <t>Altura de las probetas</t>
  </si>
  <si>
    <t>Huecos aire</t>
  </si>
  <si>
    <t>Compatador giratorio</t>
  </si>
  <si>
    <t>UNE EN 12697-30</t>
  </si>
  <si>
    <t>UNE EN 12697-31</t>
  </si>
  <si>
    <t>UNE EN 12697-8</t>
  </si>
  <si>
    <t xml:space="preserve">Masa de las probetas </t>
  </si>
  <si>
    <t>UNE EN 12697-29</t>
  </si>
  <si>
    <t>Densidad SSS</t>
  </si>
  <si>
    <t>UNE EN 12697-6</t>
  </si>
  <si>
    <t>Compactación por impactos (75 golpes)</t>
  </si>
  <si>
    <t>Altura de las probetas (mm)</t>
  </si>
  <si>
    <t>Densidad geométrica</t>
  </si>
  <si>
    <t>Huecos aire (%) SSS</t>
  </si>
  <si>
    <t>Huecos aire (método geométrico)</t>
  </si>
  <si>
    <t>Masa de las probetas (g)</t>
  </si>
  <si>
    <t xml:space="preserve">Número giros equivalentes a 75 impactos </t>
  </si>
  <si>
    <t>N</t>
  </si>
  <si>
    <t>Unidad</t>
  </si>
  <si>
    <t>Probeta 1</t>
  </si>
  <si>
    <t>Probeta 2</t>
  </si>
  <si>
    <t>Probeta 3</t>
  </si>
  <si>
    <t>Probeta 4</t>
  </si>
  <si>
    <r>
      <t>Desplazamiento vertical 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W)</t>
    </r>
  </si>
  <si>
    <t>mm</t>
  </si>
  <si>
    <t>Altura de la probeta (W)</t>
  </si>
  <si>
    <t>Deformación en la carga máxima</t>
  </si>
  <si>
    <t>Grosor de la probeta (t)</t>
  </si>
  <si>
    <t>Diámetro de la probeta (D)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</si>
  <si>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</si>
  <si>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Carga máxima (F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)</t>
    </r>
  </si>
  <si>
    <r>
      <t>Tensión de rotura (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</rPr>
      <t>max</t>
    </r>
    <r>
      <rPr>
        <sz val="11"/>
        <color theme="1"/>
        <rFont val="Calibri"/>
        <family val="2"/>
      </rPr>
      <t>)</t>
    </r>
  </si>
  <si>
    <r>
      <t>N/mm</t>
    </r>
    <r>
      <rPr>
        <vertAlign val="superscript"/>
        <sz val="11"/>
        <color theme="1"/>
        <rFont val="Calibri"/>
        <family val="2"/>
        <scheme val="minor"/>
      </rPr>
      <t>1,5</t>
    </r>
  </si>
  <si>
    <t>Cálculos auxiliares</t>
  </si>
  <si>
    <t xml:space="preserve">Profundidad de la entalla (a) </t>
  </si>
  <si>
    <t>Mitad de la distancia entre apoyos de la probeta (s)</t>
  </si>
  <si>
    <t>Factor de intensidad de tensiones normalizado en fractura de modo I (Y)</t>
  </si>
  <si>
    <t>ENSAYO SCB</t>
  </si>
  <si>
    <t>Altura de la probeta (h) (no coincide con la definición de altura en SCB)</t>
  </si>
  <si>
    <r>
      <t>Radio reducido(r</t>
    </r>
    <r>
      <rPr>
        <vertAlign val="subscript"/>
        <sz val="11"/>
        <color theme="1"/>
        <rFont val="Calibri"/>
        <family val="2"/>
        <scheme val="minor"/>
      </rPr>
      <t>r)</t>
    </r>
  </si>
  <si>
    <r>
      <t>Carga máxima de rotura (F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)</t>
    </r>
  </si>
  <si>
    <t>kN</t>
  </si>
  <si>
    <t>KN</t>
  </si>
  <si>
    <r>
      <t>25% de la carga máxima (F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)</t>
    </r>
  </si>
  <si>
    <r>
      <t>Desplazamiento a carga máxima (d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)</t>
    </r>
  </si>
  <si>
    <r>
      <t>Desplazamiento al 25% de la carga máxima (d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)</t>
    </r>
  </si>
  <si>
    <t>Desplazamiento de tenacidad (DT)</t>
  </si>
  <si>
    <r>
      <t>Desplazamiento final de ensayo (d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</si>
  <si>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Mpa</t>
  </si>
  <si>
    <t>Resistencia a tracción(RT)</t>
  </si>
  <si>
    <t>Indicador de rigidez a tracción (IRT)</t>
  </si>
  <si>
    <t>Mpa/mm</t>
  </si>
  <si>
    <r>
      <t>Energía total de rotura por unidad de superficie (G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</si>
  <si>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J/m</t>
    </r>
    <r>
      <rPr>
        <vertAlign val="superscript"/>
        <sz val="11"/>
        <color theme="1"/>
        <rFont val="Calibri"/>
        <family val="2"/>
        <scheme val="minor"/>
      </rPr>
      <t>2</t>
    </r>
  </si>
  <si>
    <t>J</t>
  </si>
  <si>
    <r>
      <t>Resistencia de rotura (K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</si>
  <si>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Energía total de rotura (G</t>
    </r>
    <r>
      <rPr>
        <vertAlign val="subscript"/>
        <sz val="11"/>
        <color theme="1"/>
        <rFont val="Calibri"/>
        <family val="2"/>
        <scheme val="minor"/>
      </rPr>
      <t>Dtotal</t>
    </r>
    <r>
      <rPr>
        <sz val="11"/>
        <color theme="1"/>
        <rFont val="Calibri"/>
        <family val="2"/>
        <scheme val="minor"/>
      </rPr>
      <t>)</t>
    </r>
  </si>
  <si>
    <t>Tenacidad (T)</t>
  </si>
  <si>
    <t>Superficie transversal de carga (S)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</si>
  <si>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</si>
  <si>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Energía absorbida tras rotura (G</t>
    </r>
    <r>
      <rPr>
        <vertAlign val="subscript"/>
        <sz val="11"/>
        <color theme="1"/>
        <rFont val="Calibri"/>
        <family val="2"/>
        <scheme val="minor"/>
      </rPr>
      <t>tenacidad</t>
    </r>
    <r>
      <rPr>
        <sz val="11"/>
        <color theme="1"/>
        <rFont val="Calibri"/>
        <family val="2"/>
        <scheme val="minor"/>
      </rPr>
      <t>)</t>
    </r>
  </si>
  <si>
    <t>Indicador de tenacidad (IT)</t>
  </si>
  <si>
    <r>
      <t>(J/m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).mm</t>
    </r>
  </si>
  <si>
    <t>CÁLCULOS SEGÚN METODOLOGÍA ENSAYO FENIX</t>
  </si>
  <si>
    <t>1A</t>
  </si>
  <si>
    <t>4A</t>
  </si>
  <si>
    <t>5A</t>
  </si>
  <si>
    <t>6A</t>
  </si>
  <si>
    <r>
      <t>50% de la carga máxima (F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)</t>
    </r>
  </si>
  <si>
    <r>
      <t>Desplazamiento al 50% de la  carga máxima (</t>
    </r>
    <r>
      <rPr>
        <b/>
        <sz val="11"/>
        <color rgb="FFFF0000"/>
        <rFont val="Calibri"/>
        <family val="2"/>
        <scheme val="minor"/>
      </rPr>
      <t>d</t>
    </r>
    <r>
      <rPr>
        <b/>
        <vertAlign val="subscript"/>
        <sz val="11"/>
        <color rgb="FFFF0000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)</t>
    </r>
  </si>
  <si>
    <r>
      <t>Desplazamiento al 50% de la  carga máxima (d</t>
    </r>
    <r>
      <rPr>
        <b/>
        <vertAlign val="subscript"/>
        <sz val="11"/>
        <color rgb="FFFF0000"/>
        <rFont val="Calibri"/>
        <family val="2"/>
        <scheme val="minor"/>
      </rPr>
      <t>50pm</t>
    </r>
    <r>
      <rPr>
        <b/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</si>
</sst>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5" fillId="0" borderId="0" xfId="0" applyFont="1"/>
    <xf numFmtId="0" fontId="0" fillId="3" borderId="1" xfId="0" applyFill="1" applyBorder="1"/>
    <xf numFmtId="0" fontId="0" fillId="9" borderId="0" xfId="0" applyFill="1"/>
    <xf numFmtId="0" fontId="0" fillId="10" borderId="0" xfId="0" applyFill="1"/>
    <xf numFmtId="0" fontId="0" fillId="0" borderId="0" xfId="0" applyAlignment="1">
      <alignment vertical="center"/>
    </xf>
    <xf numFmtId="0" fontId="0" fillId="9" borderId="0" xfId="0" applyFill="1" applyAlignment="1">
      <alignment vertical="center"/>
    </xf>
    <xf numFmtId="0" fontId="0" fillId="11" borderId="0" xfId="0" applyFill="1"/>
    <xf numFmtId="0" fontId="0" fillId="12" borderId="2" xfId="0" applyFill="1" applyBorder="1"/>
    <xf numFmtId="0" fontId="0" fillId="3" borderId="0" xfId="0" applyFill="1"/>
    <xf numFmtId="0" fontId="11" fillId="0" borderId="0" xfId="0" applyFont="1" applyAlignment="1">
      <alignment wrapText="1"/>
    </xf>
    <xf numFmtId="0" fontId="3" fillId="3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MBC 165ºC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DENSIDADES!#REF!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DENSIDADES!#REF!</c:f>
            </c:multiLvlStrRef>
          </c:cat>
          <c:val>
            <c:numRef>
              <c:f>'Datos '!$B$12:$K$12</c:f>
              <c:numCache>
                <c:formatCode>General</c:formatCode>
                <c:ptCount val="10"/>
                <c:pt idx="0">
                  <c:v>2.4239999999999999</c:v>
                </c:pt>
                <c:pt idx="1">
                  <c:v>2.448</c:v>
                </c:pt>
                <c:pt idx="2" formatCode="0.000">
                  <c:v>2.4287999999999998</c:v>
                </c:pt>
                <c:pt idx="3">
                  <c:v>2.4689999999999999</c:v>
                </c:pt>
                <c:pt idx="4">
                  <c:v>2.4470000000000001</c:v>
                </c:pt>
                <c:pt idx="5">
                  <c:v>2.44</c:v>
                </c:pt>
                <c:pt idx="6">
                  <c:v>2.4390000000000001</c:v>
                </c:pt>
                <c:pt idx="7">
                  <c:v>2.444</c:v>
                </c:pt>
                <c:pt idx="8">
                  <c:v>2.42</c:v>
                </c:pt>
                <c:pt idx="9">
                  <c:v>2.431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F-44E0-867C-21D86C99A109}"/>
            </c:ext>
          </c:extLst>
        </c:ser>
        <c:ser>
          <c:idx val="1"/>
          <c:order val="1"/>
          <c:tx>
            <c:strRef>
              <c:f>DENSIDADES!#REF!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DENSIDADES!#REF!</c:f>
            </c:multiLvlStrRef>
          </c:cat>
          <c:val>
            <c:numRef>
              <c:f>DENSIDADES!#REF!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F-44E0-867C-21D86C99A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1083304"/>
        <c:axId val="521081336"/>
      </c:barChart>
      <c:lineChart>
        <c:grouping val="standard"/>
        <c:varyColors val="0"/>
        <c:ser>
          <c:idx val="2"/>
          <c:order val="2"/>
          <c:tx>
            <c:v>PROMEDIO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'Datos '!$B$7:$K$7</c:f>
              <c:strCache>
                <c:ptCount val="10"/>
                <c:pt idx="0">
                  <c:v>CAMPEZO</c:v>
                </c:pt>
                <c:pt idx="1">
                  <c:v>SORIGUE</c:v>
                </c:pt>
                <c:pt idx="2">
                  <c:v>COMUNIDAD MURCIA</c:v>
                </c:pt>
                <c:pt idx="3">
                  <c:v>CEDEX</c:v>
                </c:pt>
                <c:pt idx="4">
                  <c:v>PADECASA</c:v>
                </c:pt>
                <c:pt idx="5">
                  <c:v>JCYL</c:v>
                </c:pt>
                <c:pt idx="6">
                  <c:v>TECNOFIRMES</c:v>
                </c:pt>
                <c:pt idx="7">
                  <c:v>CIESM</c:v>
                </c:pt>
                <c:pt idx="8">
                  <c:v>EIFFAGE</c:v>
                </c:pt>
                <c:pt idx="9">
                  <c:v>DFA</c:v>
                </c:pt>
              </c:strCache>
            </c:strRef>
          </c:cat>
          <c:val>
            <c:numRef>
              <c:f>'Datos '!$B$5:$K$5</c:f>
              <c:numCache>
                <c:formatCode>0.000</c:formatCode>
                <c:ptCount val="10"/>
                <c:pt idx="0">
                  <c:v>2.4390799999999997</c:v>
                </c:pt>
                <c:pt idx="1">
                  <c:v>2.4390799999999997</c:v>
                </c:pt>
                <c:pt idx="2">
                  <c:v>2.4390799999999997</c:v>
                </c:pt>
                <c:pt idx="3">
                  <c:v>2.4390799999999997</c:v>
                </c:pt>
                <c:pt idx="4">
                  <c:v>2.4390799999999997</c:v>
                </c:pt>
                <c:pt idx="5">
                  <c:v>2.4390799999999997</c:v>
                </c:pt>
                <c:pt idx="6">
                  <c:v>2.4390799999999997</c:v>
                </c:pt>
                <c:pt idx="7">
                  <c:v>2.4390799999999997</c:v>
                </c:pt>
                <c:pt idx="8">
                  <c:v>2.4390799999999997</c:v>
                </c:pt>
                <c:pt idx="9">
                  <c:v>2.4390799999999997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F-44E0-867C-21D86C99A109}"/>
            </c:ext>
          </c:extLst>
        </c:ser>
        <c:ser>
          <c:idx val="3"/>
          <c:order val="3"/>
          <c:tx>
            <c:v>PROMEDIO 2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'Datos '!$B$7:$K$7</c:f>
              <c:strCache>
                <c:ptCount val="10"/>
                <c:pt idx="0">
                  <c:v>CAMPEZO</c:v>
                </c:pt>
                <c:pt idx="1">
                  <c:v>SORIGUE</c:v>
                </c:pt>
                <c:pt idx="2">
                  <c:v>COMUNIDAD MURCIA</c:v>
                </c:pt>
                <c:pt idx="3">
                  <c:v>CEDEX</c:v>
                </c:pt>
                <c:pt idx="4">
                  <c:v>PADECASA</c:v>
                </c:pt>
                <c:pt idx="5">
                  <c:v>JCYL</c:v>
                </c:pt>
                <c:pt idx="6">
                  <c:v>TECNOFIRMES</c:v>
                </c:pt>
                <c:pt idx="7">
                  <c:v>CIESM</c:v>
                </c:pt>
                <c:pt idx="8">
                  <c:v>EIFFAGE</c:v>
                </c:pt>
                <c:pt idx="9">
                  <c:v>DFA</c:v>
                </c:pt>
              </c:strCache>
            </c:strRef>
          </c:cat>
          <c:val>
            <c:numRef>
              <c:f>'Datos '!$B$4:$K$4</c:f>
              <c:numCache>
                <c:formatCode>0.000</c:formatCode>
                <c:ptCount val="10"/>
                <c:pt idx="0">
                  <c:v>2.3569</c:v>
                </c:pt>
                <c:pt idx="1">
                  <c:v>2.3569</c:v>
                </c:pt>
                <c:pt idx="2">
                  <c:v>2.3569</c:v>
                </c:pt>
                <c:pt idx="3">
                  <c:v>2.3569</c:v>
                </c:pt>
                <c:pt idx="4">
                  <c:v>2.3569</c:v>
                </c:pt>
                <c:pt idx="5">
                  <c:v>2.3569</c:v>
                </c:pt>
                <c:pt idx="6">
                  <c:v>2.3569</c:v>
                </c:pt>
                <c:pt idx="7">
                  <c:v>2.3569</c:v>
                </c:pt>
                <c:pt idx="8">
                  <c:v>2.3569</c:v>
                </c:pt>
                <c:pt idx="9">
                  <c:v>2.3569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0F-44E0-867C-21D86C99A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83304"/>
        <c:axId val="521081336"/>
      </c:lineChart>
      <c:catAx>
        <c:axId val="52108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1081336"/>
        <c:crosses val="autoZero"/>
        <c:auto val="1"/>
        <c:lblAlgn val="ctr"/>
        <c:lblOffset val="100"/>
        <c:noMultiLvlLbl val="0"/>
      </c:catAx>
      <c:valAx>
        <c:axId val="52108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108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MBC 165ºC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DENSIDADES!#REF!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DENSIDADES!#REF!</c:f>
            </c:multiLvlStrRef>
          </c:cat>
          <c:val>
            <c:numRef>
              <c:f>'Datos '!$B$15:$K$15</c:f>
              <c:numCache>
                <c:formatCode>General</c:formatCode>
                <c:ptCount val="10"/>
                <c:pt idx="0">
                  <c:v>2.399</c:v>
                </c:pt>
                <c:pt idx="1">
                  <c:v>2.3980000000000001</c:v>
                </c:pt>
                <c:pt idx="2" formatCode="0.000">
                  <c:v>2.3904999999999998</c:v>
                </c:pt>
                <c:pt idx="3">
                  <c:v>2.4449999999999998</c:v>
                </c:pt>
                <c:pt idx="4">
                  <c:v>2.4079999999999999</c:v>
                </c:pt>
                <c:pt idx="5">
                  <c:v>2.395</c:v>
                </c:pt>
                <c:pt idx="6">
                  <c:v>2.4</c:v>
                </c:pt>
                <c:pt idx="7">
                  <c:v>2.4079999999999999</c:v>
                </c:pt>
                <c:pt idx="8">
                  <c:v>2.3719999999999999</c:v>
                </c:pt>
                <c:pt idx="9">
                  <c:v>2.4020000000000001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2-425F-A1A9-C42768CB701F}"/>
            </c:ext>
          </c:extLst>
        </c:ser>
        <c:ser>
          <c:idx val="1"/>
          <c:order val="1"/>
          <c:tx>
            <c:strRef>
              <c:f>DENSIDADES!#REF!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DENSIDADES!#REF!</c:f>
            </c:multiLvlStrRef>
          </c:cat>
          <c:val>
            <c:numRef>
              <c:f>'Datos '!$B$20:$K$20</c:f>
              <c:numCache>
                <c:formatCode>General</c:formatCode>
                <c:ptCount val="10"/>
                <c:pt idx="0">
                  <c:v>2.3180000000000001</c:v>
                </c:pt>
                <c:pt idx="1">
                  <c:v>2.3039999999999998</c:v>
                </c:pt>
                <c:pt idx="2">
                  <c:v>2.3079999999999998</c:v>
                </c:pt>
                <c:pt idx="3">
                  <c:v>2.3519999999999999</c:v>
                </c:pt>
                <c:pt idx="4">
                  <c:v>2.3490000000000002</c:v>
                </c:pt>
                <c:pt idx="5">
                  <c:v>2.3149999999999999</c:v>
                </c:pt>
                <c:pt idx="6">
                  <c:v>2.2749999999999999</c:v>
                </c:pt>
                <c:pt idx="7">
                  <c:v>2.2709999999999999</c:v>
                </c:pt>
                <c:pt idx="8">
                  <c:v>2.2610000000000001</c:v>
                </c:pt>
                <c:pt idx="9">
                  <c:v>2.3180000000000001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2-425F-A1A9-C42768CB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1083304"/>
        <c:axId val="521081336"/>
      </c:barChart>
      <c:lineChart>
        <c:grouping val="standard"/>
        <c:varyColors val="0"/>
        <c:ser>
          <c:idx val="2"/>
          <c:order val="2"/>
          <c:tx>
            <c:v>PROMEDIO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'Datos '!$B$7:$K$7</c:f>
              <c:strCache>
                <c:ptCount val="10"/>
                <c:pt idx="0">
                  <c:v>CAMPEZO</c:v>
                </c:pt>
                <c:pt idx="1">
                  <c:v>SORIGUE</c:v>
                </c:pt>
                <c:pt idx="2">
                  <c:v>COMUNIDAD MURCIA</c:v>
                </c:pt>
                <c:pt idx="3">
                  <c:v>CEDEX</c:v>
                </c:pt>
                <c:pt idx="4">
                  <c:v>PADECASA</c:v>
                </c:pt>
                <c:pt idx="5">
                  <c:v>JCYL</c:v>
                </c:pt>
                <c:pt idx="6">
                  <c:v>TECNOFIRMES</c:v>
                </c:pt>
                <c:pt idx="7">
                  <c:v>CIESM</c:v>
                </c:pt>
                <c:pt idx="8">
                  <c:v>EIFFAGE</c:v>
                </c:pt>
                <c:pt idx="9">
                  <c:v>DFA</c:v>
                </c:pt>
              </c:strCache>
            </c:strRef>
          </c:cat>
          <c:val>
            <c:numRef>
              <c:f>'Datos '!$B$3:$K$3</c:f>
              <c:numCache>
                <c:formatCode>0.000</c:formatCode>
                <c:ptCount val="10"/>
                <c:pt idx="0">
                  <c:v>2.4017500000000003</c:v>
                </c:pt>
                <c:pt idx="1">
                  <c:v>2.4017500000000003</c:v>
                </c:pt>
                <c:pt idx="2">
                  <c:v>2.4017500000000003</c:v>
                </c:pt>
                <c:pt idx="3">
                  <c:v>2.4017500000000003</c:v>
                </c:pt>
                <c:pt idx="4">
                  <c:v>2.4017500000000003</c:v>
                </c:pt>
                <c:pt idx="5">
                  <c:v>2.4017500000000003</c:v>
                </c:pt>
                <c:pt idx="6">
                  <c:v>2.4017500000000003</c:v>
                </c:pt>
                <c:pt idx="7">
                  <c:v>2.4017500000000003</c:v>
                </c:pt>
                <c:pt idx="8">
                  <c:v>2.4017500000000003</c:v>
                </c:pt>
                <c:pt idx="9">
                  <c:v>2.4017500000000003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2-425F-A1A9-C42768CB701F}"/>
            </c:ext>
          </c:extLst>
        </c:ser>
        <c:ser>
          <c:idx val="3"/>
          <c:order val="3"/>
          <c:tx>
            <c:v>PROMEDIO 2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'Datos '!$B$7:$K$7</c:f>
              <c:strCache>
                <c:ptCount val="10"/>
                <c:pt idx="0">
                  <c:v>CAMPEZO</c:v>
                </c:pt>
                <c:pt idx="1">
                  <c:v>SORIGUE</c:v>
                </c:pt>
                <c:pt idx="2">
                  <c:v>COMUNIDAD MURCIA</c:v>
                </c:pt>
                <c:pt idx="3">
                  <c:v>CEDEX</c:v>
                </c:pt>
                <c:pt idx="4">
                  <c:v>PADECASA</c:v>
                </c:pt>
                <c:pt idx="5">
                  <c:v>JCYL</c:v>
                </c:pt>
                <c:pt idx="6">
                  <c:v>TECNOFIRMES</c:v>
                </c:pt>
                <c:pt idx="7">
                  <c:v>CIESM</c:v>
                </c:pt>
                <c:pt idx="8">
                  <c:v>EIFFAGE</c:v>
                </c:pt>
                <c:pt idx="9">
                  <c:v>DFA</c:v>
                </c:pt>
              </c:strCache>
            </c:strRef>
          </c:cat>
          <c:val>
            <c:numRef>
              <c:f>'Datos '!$B$2:$K$2</c:f>
              <c:numCache>
                <c:formatCode>0.000</c:formatCode>
                <c:ptCount val="10"/>
                <c:pt idx="0">
                  <c:v>2.3071000000000002</c:v>
                </c:pt>
                <c:pt idx="1">
                  <c:v>2.3071000000000002</c:v>
                </c:pt>
                <c:pt idx="2">
                  <c:v>2.3071000000000002</c:v>
                </c:pt>
                <c:pt idx="3">
                  <c:v>2.3071000000000002</c:v>
                </c:pt>
                <c:pt idx="4">
                  <c:v>2.3071000000000002</c:v>
                </c:pt>
                <c:pt idx="5">
                  <c:v>2.3071000000000002</c:v>
                </c:pt>
                <c:pt idx="6">
                  <c:v>2.3071000000000002</c:v>
                </c:pt>
                <c:pt idx="7">
                  <c:v>2.3071000000000002</c:v>
                </c:pt>
                <c:pt idx="8">
                  <c:v>2.3071000000000002</c:v>
                </c:pt>
                <c:pt idx="9">
                  <c:v>2.3071000000000002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52-425F-A1A9-C42768CB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83304"/>
        <c:axId val="521081336"/>
      </c:lineChart>
      <c:catAx>
        <c:axId val="52108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1081336"/>
        <c:crosses val="autoZero"/>
        <c:auto val="1"/>
        <c:lblAlgn val="ctr"/>
        <c:lblOffset val="100"/>
        <c:noMultiLvlLbl val="0"/>
      </c:catAx>
      <c:valAx>
        <c:axId val="52108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108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342900</xdr:colOff>
      <xdr:row>44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CE3080D-0953-494F-A7AC-0B46BA8E46B7}"/>
            </a:ext>
            <a:ext uri="{147F2762-F138-4A5C-976F-8EAC2B608ADB}">
              <a16:predDERef xmlns:a16="http://schemas.microsoft.com/office/drawing/2014/main" pred="{7EA76BC0-D4B1-42EC-88FC-F61074C86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45</xdr:row>
      <xdr:rowOff>161925</xdr:rowOff>
    </xdr:from>
    <xdr:to>
      <xdr:col>4</xdr:col>
      <xdr:colOff>400050</xdr:colOff>
      <xdr:row>60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10BFD05-6853-4141-A207-6BECEA36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18</xdr:row>
      <xdr:rowOff>104775</xdr:rowOff>
    </xdr:from>
    <xdr:to>
      <xdr:col>15</xdr:col>
      <xdr:colOff>580396</xdr:colOff>
      <xdr:row>31</xdr:row>
      <xdr:rowOff>104324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B16F23-31AC-43C4-8356-D14F0699F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0" y="4410075"/>
          <a:ext cx="5028571" cy="36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13</xdr:col>
      <xdr:colOff>667481</xdr:colOff>
      <xdr:row>7</xdr:row>
      <xdr:rowOff>181133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0BDDF5-396D-CDB3-FF95-D841B71D4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571500"/>
          <a:ext cx="5239481" cy="113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F37B-9594-41F1-98C5-7958FA1281DF}">
  <dimension ref="A2:M28"/>
  <sheetViews>
    <sheetView workbookViewId="0">
      <selection activeCell="B25" sqref="B25"/>
    </sheetView>
  </sheetViews>
  <sheetFormatPr baseColWidth="10" defaultColWidth="11.42578125" defaultRowHeight="15" x14ac:dyDescent="0.25"/>
  <cols>
    <col min="1" max="1" width="19.7109375" style="1" customWidth="1"/>
    <col min="2" max="3" width="11.42578125" style="1"/>
    <col min="4" max="4" width="20.7109375" style="1" customWidth="1"/>
    <col min="5" max="5" width="14.85546875" style="1" bestFit="1" customWidth="1"/>
    <col min="6" max="7" width="11.42578125" style="1"/>
    <col min="8" max="8" width="21.42578125" style="1" customWidth="1"/>
    <col min="9" max="11" width="11.42578125" style="1"/>
    <col min="12" max="12" width="11" style="1" bestFit="1" customWidth="1"/>
    <col min="13" max="13" width="12" style="1" bestFit="1" customWidth="1"/>
    <col min="14" max="20" width="11.42578125" style="1"/>
    <col min="21" max="21" width="17.140625" style="1" customWidth="1"/>
    <col min="22" max="22" width="16" style="1" customWidth="1"/>
    <col min="23" max="16384" width="11.42578125" style="1"/>
  </cols>
  <sheetData>
    <row r="2" spans="1:13" x14ac:dyDescent="0.25">
      <c r="A2" s="1" t="s">
        <v>0</v>
      </c>
      <c r="B2" s="3">
        <f>L20</f>
        <v>2.3071000000000002</v>
      </c>
      <c r="C2" s="3">
        <f t="shared" ref="C2:J5" si="0">B2</f>
        <v>2.3071000000000002</v>
      </c>
      <c r="D2" s="3">
        <f t="shared" si="0"/>
        <v>2.3071000000000002</v>
      </c>
      <c r="E2" s="3">
        <f t="shared" si="0"/>
        <v>2.3071000000000002</v>
      </c>
      <c r="F2" s="3">
        <f t="shared" si="0"/>
        <v>2.3071000000000002</v>
      </c>
      <c r="G2" s="3">
        <f t="shared" si="0"/>
        <v>2.3071000000000002</v>
      </c>
      <c r="H2" s="3">
        <f t="shared" si="0"/>
        <v>2.3071000000000002</v>
      </c>
      <c r="I2" s="3">
        <f t="shared" si="0"/>
        <v>2.3071000000000002</v>
      </c>
      <c r="J2" s="3">
        <f t="shared" si="0"/>
        <v>2.3071000000000002</v>
      </c>
      <c r="K2" s="3">
        <f t="shared" ref="K2:K5" si="1">I2</f>
        <v>2.3071000000000002</v>
      </c>
    </row>
    <row r="3" spans="1:13" x14ac:dyDescent="0.25">
      <c r="A3" s="1" t="s">
        <v>1</v>
      </c>
      <c r="B3" s="3">
        <f>L15</f>
        <v>2.4017500000000003</v>
      </c>
      <c r="C3" s="3">
        <f t="shared" si="0"/>
        <v>2.4017500000000003</v>
      </c>
      <c r="D3" s="3">
        <f t="shared" si="0"/>
        <v>2.4017500000000003</v>
      </c>
      <c r="E3" s="3">
        <f t="shared" si="0"/>
        <v>2.4017500000000003</v>
      </c>
      <c r="F3" s="3">
        <f t="shared" si="0"/>
        <v>2.4017500000000003</v>
      </c>
      <c r="G3" s="3">
        <f t="shared" si="0"/>
        <v>2.4017500000000003</v>
      </c>
      <c r="H3" s="3">
        <f t="shared" si="0"/>
        <v>2.4017500000000003</v>
      </c>
      <c r="I3" s="3">
        <f t="shared" si="0"/>
        <v>2.4017500000000003</v>
      </c>
      <c r="J3" s="3">
        <f t="shared" si="0"/>
        <v>2.4017500000000003</v>
      </c>
      <c r="K3" s="3">
        <f t="shared" si="1"/>
        <v>2.4017500000000003</v>
      </c>
    </row>
    <row r="4" spans="1:13" x14ac:dyDescent="0.25">
      <c r="A4" s="1" t="s">
        <v>2</v>
      </c>
      <c r="B4" s="3">
        <f>L18</f>
        <v>2.3569</v>
      </c>
      <c r="C4" s="3">
        <f t="shared" si="0"/>
        <v>2.3569</v>
      </c>
      <c r="D4" s="3">
        <f t="shared" si="0"/>
        <v>2.3569</v>
      </c>
      <c r="E4" s="3">
        <f t="shared" si="0"/>
        <v>2.3569</v>
      </c>
      <c r="F4" s="3">
        <f t="shared" si="0"/>
        <v>2.3569</v>
      </c>
      <c r="G4" s="3">
        <f t="shared" si="0"/>
        <v>2.3569</v>
      </c>
      <c r="H4" s="3">
        <f t="shared" si="0"/>
        <v>2.3569</v>
      </c>
      <c r="I4" s="3">
        <f t="shared" si="0"/>
        <v>2.3569</v>
      </c>
      <c r="J4" s="3">
        <f t="shared" si="0"/>
        <v>2.3569</v>
      </c>
      <c r="K4" s="3">
        <f t="shared" si="1"/>
        <v>2.3569</v>
      </c>
    </row>
    <row r="5" spans="1:13" x14ac:dyDescent="0.25">
      <c r="A5" s="1" t="s">
        <v>3</v>
      </c>
      <c r="B5" s="3">
        <f>L12</f>
        <v>2.4390799999999997</v>
      </c>
      <c r="C5" s="3">
        <f>B5</f>
        <v>2.4390799999999997</v>
      </c>
      <c r="D5" s="3">
        <f t="shared" si="0"/>
        <v>2.4390799999999997</v>
      </c>
      <c r="E5" s="3">
        <f t="shared" si="0"/>
        <v>2.4390799999999997</v>
      </c>
      <c r="F5" s="3">
        <f t="shared" si="0"/>
        <v>2.4390799999999997</v>
      </c>
      <c r="G5" s="3">
        <f t="shared" si="0"/>
        <v>2.4390799999999997</v>
      </c>
      <c r="H5" s="3">
        <f t="shared" si="0"/>
        <v>2.4390799999999997</v>
      </c>
      <c r="I5" s="3">
        <f t="shared" si="0"/>
        <v>2.4390799999999997</v>
      </c>
      <c r="J5" s="3">
        <f t="shared" si="0"/>
        <v>2.4390799999999997</v>
      </c>
      <c r="K5" s="3">
        <f t="shared" si="1"/>
        <v>2.4390799999999997</v>
      </c>
    </row>
    <row r="6" spans="1:13" s="4" customFormat="1" ht="37.5" customHeight="1" x14ac:dyDescent="0.25">
      <c r="A6" s="36" t="s">
        <v>4</v>
      </c>
      <c r="B6" s="36"/>
      <c r="C6" s="36"/>
      <c r="D6" s="5"/>
      <c r="E6" s="5"/>
      <c r="L6" s="5"/>
      <c r="M6" s="5"/>
    </row>
    <row r="7" spans="1:13" ht="21" customHeight="1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6" t="s">
        <v>16</v>
      </c>
      <c r="M7" s="6" t="s">
        <v>17</v>
      </c>
    </row>
    <row r="8" spans="1:13" ht="21" customHeight="1" x14ac:dyDescent="0.25">
      <c r="A8" s="1" t="s">
        <v>18</v>
      </c>
      <c r="B8" s="7">
        <v>150</v>
      </c>
      <c r="C8" s="7">
        <v>150</v>
      </c>
      <c r="D8" s="7">
        <v>150</v>
      </c>
      <c r="E8" s="7">
        <v>150</v>
      </c>
      <c r="F8" s="7">
        <v>150</v>
      </c>
      <c r="G8" s="7">
        <v>150</v>
      </c>
      <c r="H8" s="7">
        <v>150</v>
      </c>
      <c r="I8" s="7">
        <v>150</v>
      </c>
      <c r="J8" s="7">
        <v>150</v>
      </c>
      <c r="K8" s="7">
        <v>150</v>
      </c>
      <c r="L8" s="6"/>
      <c r="M8" s="6"/>
    </row>
    <row r="9" spans="1:13" ht="21" customHeight="1" x14ac:dyDescent="0.25">
      <c r="A9" s="1" t="s">
        <v>19</v>
      </c>
      <c r="B9" s="1">
        <v>1150</v>
      </c>
      <c r="C9" s="1">
        <v>1146</v>
      </c>
      <c r="D9" s="1">
        <v>1150</v>
      </c>
      <c r="E9" s="1">
        <v>1150</v>
      </c>
      <c r="F9" s="1">
        <v>1150</v>
      </c>
      <c r="G9" s="1">
        <v>1145</v>
      </c>
      <c r="J9" s="1">
        <v>1150</v>
      </c>
      <c r="K9" s="1">
        <v>1150</v>
      </c>
      <c r="L9" s="21">
        <f>AVERAGE(B9:K9)</f>
        <v>1148.875</v>
      </c>
      <c r="M9" s="22">
        <f>STDEVA(B9:K9)</f>
        <v>2.1001700611413079</v>
      </c>
    </row>
    <row r="10" spans="1:13" ht="21" customHeight="1" x14ac:dyDescent="0.25">
      <c r="A10" s="8" t="s">
        <v>20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6"/>
      <c r="M10" s="6"/>
    </row>
    <row r="11" spans="1:13" ht="21" customHeight="1" x14ac:dyDescent="0.25">
      <c r="A11" s="1" t="s">
        <v>21</v>
      </c>
      <c r="B11" s="1">
        <v>2.5569999999999999</v>
      </c>
      <c r="C11" s="1">
        <v>2.5550000000000002</v>
      </c>
      <c r="D11" s="1">
        <v>2.56</v>
      </c>
      <c r="E11" s="1">
        <v>2.5590000000000002</v>
      </c>
      <c r="F11" s="1">
        <v>2.59</v>
      </c>
      <c r="G11" s="1">
        <v>2.5539999999999998</v>
      </c>
      <c r="H11" s="10">
        <v>2.5449999999999999</v>
      </c>
      <c r="I11" s="10">
        <v>2.5470000000000002</v>
      </c>
      <c r="J11" s="10">
        <v>2.56</v>
      </c>
      <c r="K11" s="1">
        <v>2.5670000000000002</v>
      </c>
      <c r="L11" s="11">
        <f>AVERAGE(B11:K11)</f>
        <v>2.5594000000000001</v>
      </c>
      <c r="M11" s="11">
        <f>STDEVA(B11:K11)</f>
        <v>1.2518430856585433E-2</v>
      </c>
    </row>
    <row r="12" spans="1:13" s="12" customFormat="1" ht="21" customHeight="1" x14ac:dyDescent="0.25">
      <c r="A12" s="12" t="s">
        <v>22</v>
      </c>
      <c r="B12" s="12">
        <v>2.4239999999999999</v>
      </c>
      <c r="C12" s="12">
        <v>2.448</v>
      </c>
      <c r="D12" s="13">
        <v>2.4287999999999998</v>
      </c>
      <c r="E12" s="12">
        <v>2.4689999999999999</v>
      </c>
      <c r="F12" s="12">
        <v>2.4470000000000001</v>
      </c>
      <c r="G12" s="12">
        <v>2.44</v>
      </c>
      <c r="H12" s="14">
        <v>2.4390000000000001</v>
      </c>
      <c r="I12" s="14">
        <v>2.444</v>
      </c>
      <c r="J12" s="14">
        <v>2.42</v>
      </c>
      <c r="K12" s="12">
        <v>2.431</v>
      </c>
      <c r="L12" s="11">
        <f>AVERAGE(B12:K12)</f>
        <v>2.4390799999999997</v>
      </c>
      <c r="M12" s="11">
        <f t="shared" ref="M12:M21" si="2">STDEVA(B12:K12)</f>
        <v>1.4239912608970286E-2</v>
      </c>
    </row>
    <row r="13" spans="1:13" ht="21" customHeight="1" x14ac:dyDescent="0.25">
      <c r="A13" s="1" t="s">
        <v>23</v>
      </c>
      <c r="B13" s="16">
        <v>60.3</v>
      </c>
      <c r="C13" s="1">
        <v>59.73</v>
      </c>
      <c r="D13" s="1">
        <v>60.63</v>
      </c>
      <c r="E13" s="1">
        <v>59.5</v>
      </c>
      <c r="F13" s="1">
        <v>58.71</v>
      </c>
      <c r="G13" s="1">
        <v>59.44</v>
      </c>
      <c r="H13" s="10">
        <v>61.2</v>
      </c>
      <c r="I13" s="10">
        <v>61.1</v>
      </c>
      <c r="J13" s="10">
        <v>61</v>
      </c>
      <c r="K13" s="1">
        <v>59.97</v>
      </c>
      <c r="L13" s="15">
        <f t="shared" ref="L13:L26" si="3">AVERAGE(B13:K13)</f>
        <v>60.158000000000001</v>
      </c>
      <c r="M13" s="15">
        <f t="shared" si="2"/>
        <v>0.82924061646786307</v>
      </c>
    </row>
    <row r="14" spans="1:13" ht="21" customHeight="1" x14ac:dyDescent="0.25">
      <c r="A14" s="1" t="s">
        <v>24</v>
      </c>
      <c r="B14" s="17">
        <v>5.2</v>
      </c>
      <c r="C14" s="2">
        <f>(($C$11-C12)/$C$11)*100</f>
        <v>4.187866927592963</v>
      </c>
      <c r="D14" s="1">
        <v>5.12</v>
      </c>
      <c r="E14" s="1">
        <v>3.53</v>
      </c>
      <c r="F14" s="1">
        <v>5.5</v>
      </c>
      <c r="G14" s="1">
        <v>4.46</v>
      </c>
      <c r="H14" s="10">
        <v>4.2</v>
      </c>
      <c r="I14" s="10">
        <v>4</v>
      </c>
      <c r="J14" s="18">
        <v>5.4</v>
      </c>
      <c r="K14" s="1">
        <v>5.28</v>
      </c>
      <c r="L14" s="15">
        <f t="shared" si="3"/>
        <v>4.687786692759297</v>
      </c>
      <c r="M14" s="15">
        <f t="shared" si="2"/>
        <v>0.69282743042272565</v>
      </c>
    </row>
    <row r="15" spans="1:13" s="12" customFormat="1" ht="21" customHeight="1" x14ac:dyDescent="0.25">
      <c r="A15" s="12" t="s">
        <v>25</v>
      </c>
      <c r="B15" s="12">
        <v>2.399</v>
      </c>
      <c r="C15" s="12">
        <v>2.3980000000000001</v>
      </c>
      <c r="D15" s="13">
        <v>2.3904999999999998</v>
      </c>
      <c r="E15" s="12">
        <v>2.4449999999999998</v>
      </c>
      <c r="F15" s="12">
        <v>2.4079999999999999</v>
      </c>
      <c r="G15" s="12">
        <v>2.395</v>
      </c>
      <c r="H15" s="14">
        <v>2.4</v>
      </c>
      <c r="I15" s="14">
        <v>2.4079999999999999</v>
      </c>
      <c r="J15" s="14">
        <v>2.3719999999999999</v>
      </c>
      <c r="K15" s="12">
        <v>2.4020000000000001</v>
      </c>
      <c r="L15" s="11">
        <f t="shared" si="3"/>
        <v>2.4017500000000003</v>
      </c>
      <c r="M15" s="11">
        <f t="shared" si="2"/>
        <v>1.8350370871214303E-2</v>
      </c>
    </row>
    <row r="16" spans="1:13" ht="21" customHeight="1" x14ac:dyDescent="0.25">
      <c r="A16" s="1" t="s">
        <v>26</v>
      </c>
      <c r="B16" s="1">
        <v>61.2</v>
      </c>
      <c r="C16" s="1">
        <v>61.15</v>
      </c>
      <c r="D16" s="1">
        <v>60.92</v>
      </c>
      <c r="E16" s="1">
        <v>60.2</v>
      </c>
      <c r="F16" s="1">
        <v>60.15</v>
      </c>
      <c r="G16" s="1">
        <v>60.51</v>
      </c>
      <c r="H16" s="10">
        <v>62.3</v>
      </c>
      <c r="I16" s="10">
        <v>62.2</v>
      </c>
      <c r="J16" s="10">
        <v>63</v>
      </c>
      <c r="K16" s="1">
        <v>61.36</v>
      </c>
      <c r="L16" s="15">
        <f t="shared" si="3"/>
        <v>61.298999999999992</v>
      </c>
      <c r="M16" s="15">
        <f t="shared" si="2"/>
        <v>0.94499206345873599</v>
      </c>
    </row>
    <row r="17" spans="1:13" ht="21" customHeight="1" x14ac:dyDescent="0.25">
      <c r="A17" s="1" t="s">
        <v>24</v>
      </c>
      <c r="C17" s="2">
        <f>(($C$11-C15)/$C$11)*100</f>
        <v>6.1448140900195698</v>
      </c>
      <c r="D17" s="1">
        <v>6.62</v>
      </c>
      <c r="E17" s="1">
        <v>4.45</v>
      </c>
      <c r="F17" s="1">
        <v>7.1</v>
      </c>
      <c r="G17" s="1">
        <v>6.23</v>
      </c>
      <c r="H17" s="10">
        <v>5.7</v>
      </c>
      <c r="I17" s="10">
        <v>5.5</v>
      </c>
      <c r="J17" s="18">
        <v>7.4</v>
      </c>
      <c r="K17" s="1">
        <v>6.43</v>
      </c>
      <c r="L17" s="15">
        <f t="shared" si="3"/>
        <v>6.1749793433355071</v>
      </c>
      <c r="M17" s="15">
        <f t="shared" si="2"/>
        <v>0.88601010048709206</v>
      </c>
    </row>
    <row r="18" spans="1:13" s="12" customFormat="1" ht="21" customHeight="1" x14ac:dyDescent="0.25">
      <c r="A18" s="12" t="s">
        <v>27</v>
      </c>
      <c r="B18" s="13">
        <v>2.35</v>
      </c>
      <c r="C18" s="12">
        <v>2.3660000000000001</v>
      </c>
      <c r="D18" s="12">
        <v>2.355</v>
      </c>
      <c r="E18" s="12">
        <v>2.379</v>
      </c>
      <c r="F18" s="12">
        <v>2.411</v>
      </c>
      <c r="G18" s="12">
        <v>2.3809999999999998</v>
      </c>
      <c r="H18" s="14">
        <v>2.3199999999999998</v>
      </c>
      <c r="I18" s="14">
        <v>2.3159999999999998</v>
      </c>
      <c r="J18" s="14">
        <v>2.3210000000000002</v>
      </c>
      <c r="K18" s="12">
        <v>2.37</v>
      </c>
      <c r="L18" s="11">
        <f t="shared" si="3"/>
        <v>2.3569</v>
      </c>
      <c r="M18" s="11">
        <f t="shared" si="2"/>
        <v>3.0956779907190334E-2</v>
      </c>
    </row>
    <row r="19" spans="1:13" ht="21" customHeight="1" x14ac:dyDescent="0.25">
      <c r="A19" s="1" t="s">
        <v>24</v>
      </c>
      <c r="B19" s="1">
        <v>8.1</v>
      </c>
      <c r="C19" s="2">
        <f>(($C$11-C18)/$C$11)*100</f>
        <v>7.3972602739726039</v>
      </c>
      <c r="D19" s="1">
        <v>8.01</v>
      </c>
      <c r="F19" s="1">
        <v>7</v>
      </c>
      <c r="G19" s="1">
        <v>6.77</v>
      </c>
      <c r="H19" s="10">
        <v>8.8000000000000007</v>
      </c>
      <c r="I19" s="10">
        <v>9.1</v>
      </c>
      <c r="J19" s="18">
        <v>9.3000000000000007</v>
      </c>
      <c r="K19" s="1">
        <v>7.68</v>
      </c>
      <c r="L19" s="15">
        <f t="shared" si="3"/>
        <v>8.0174733637747337</v>
      </c>
      <c r="M19" s="15">
        <f t="shared" si="2"/>
        <v>0.90318514930196891</v>
      </c>
    </row>
    <row r="20" spans="1:13" s="12" customFormat="1" ht="21" customHeight="1" x14ac:dyDescent="0.25">
      <c r="A20" s="12" t="s">
        <v>28</v>
      </c>
      <c r="B20" s="12">
        <v>2.3180000000000001</v>
      </c>
      <c r="C20" s="12">
        <v>2.3039999999999998</v>
      </c>
      <c r="D20" s="12">
        <v>2.3079999999999998</v>
      </c>
      <c r="E20" s="12">
        <v>2.3519999999999999</v>
      </c>
      <c r="F20" s="12">
        <v>2.3490000000000002</v>
      </c>
      <c r="G20" s="12">
        <v>2.3149999999999999</v>
      </c>
      <c r="H20" s="14">
        <v>2.2749999999999999</v>
      </c>
      <c r="I20" s="14">
        <v>2.2709999999999999</v>
      </c>
      <c r="J20" s="14">
        <v>2.2610000000000001</v>
      </c>
      <c r="K20" s="12">
        <v>2.3180000000000001</v>
      </c>
      <c r="L20" s="11">
        <f t="shared" si="3"/>
        <v>2.3071000000000002</v>
      </c>
      <c r="M20" s="11">
        <f t="shared" si="2"/>
        <v>3.0805663260006104E-2</v>
      </c>
    </row>
    <row r="21" spans="1:13" ht="21" customHeight="1" x14ac:dyDescent="0.25">
      <c r="A21" s="1" t="s">
        <v>24</v>
      </c>
      <c r="B21" s="1">
        <v>9.4</v>
      </c>
      <c r="C21" s="2">
        <f>(($C$11-C20)/$C$11)*100</f>
        <v>9.8238747553816168</v>
      </c>
      <c r="D21" s="1">
        <v>10.130000000000001</v>
      </c>
      <c r="F21" s="1">
        <v>9.4</v>
      </c>
      <c r="G21" s="1">
        <v>9.36</v>
      </c>
      <c r="H21" s="10">
        <v>10.6</v>
      </c>
      <c r="I21" s="10">
        <v>10.8</v>
      </c>
      <c r="J21" s="18">
        <v>11.7</v>
      </c>
      <c r="K21" s="1">
        <v>9.6999999999999993</v>
      </c>
      <c r="L21" s="15">
        <f t="shared" si="3"/>
        <v>10.101541639486847</v>
      </c>
      <c r="M21" s="15">
        <f t="shared" si="2"/>
        <v>0.79566982480523873</v>
      </c>
    </row>
    <row r="22" spans="1:13" ht="21" customHeight="1" x14ac:dyDescent="0.25">
      <c r="A22" s="19" t="s">
        <v>29</v>
      </c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11"/>
      <c r="M22" s="11"/>
    </row>
    <row r="23" spans="1:13" ht="21" customHeight="1" x14ac:dyDescent="0.25">
      <c r="A23" s="1" t="s">
        <v>30</v>
      </c>
      <c r="B23" s="1">
        <v>143</v>
      </c>
      <c r="C23" s="1">
        <v>219</v>
      </c>
      <c r="K23" s="1">
        <v>192</v>
      </c>
      <c r="L23" s="21">
        <f t="shared" si="3"/>
        <v>184.66666666666666</v>
      </c>
      <c r="M23" s="21">
        <f>STDEVA(B23:K23)</f>
        <v>38.527046776690995</v>
      </c>
    </row>
    <row r="24" spans="1:13" ht="21" customHeight="1" x14ac:dyDescent="0.25">
      <c r="A24" s="1" t="s">
        <v>31</v>
      </c>
      <c r="B24" s="1">
        <v>103</v>
      </c>
      <c r="C24" s="1">
        <v>125</v>
      </c>
      <c r="K24" s="1">
        <v>105</v>
      </c>
      <c r="L24" s="21">
        <f t="shared" si="3"/>
        <v>111</v>
      </c>
      <c r="M24" s="21">
        <f>STDEVA(B24:K24)</f>
        <v>12.165525060596439</v>
      </c>
    </row>
    <row r="25" spans="1:13" ht="21" customHeight="1" x14ac:dyDescent="0.25">
      <c r="A25" s="1" t="s">
        <v>32</v>
      </c>
      <c r="B25" s="1">
        <v>29.288</v>
      </c>
      <c r="L25" s="15">
        <f t="shared" si="3"/>
        <v>29.288</v>
      </c>
      <c r="M25" s="21" t="e">
        <f t="shared" ref="M25:M26" si="4">STDEVA(B25:K25)</f>
        <v>#DIV/0!</v>
      </c>
    </row>
    <row r="26" spans="1:13" ht="21" customHeight="1" x14ac:dyDescent="0.25">
      <c r="A26" s="1" t="s">
        <v>33</v>
      </c>
      <c r="B26" s="1">
        <v>4.0330000000000004</v>
      </c>
      <c r="L26" s="15">
        <f t="shared" si="3"/>
        <v>4.0330000000000004</v>
      </c>
      <c r="M26" s="21" t="e">
        <f t="shared" si="4"/>
        <v>#DIV/0!</v>
      </c>
    </row>
    <row r="27" spans="1:13" x14ac:dyDescent="0.25">
      <c r="A27" s="7" t="s">
        <v>34</v>
      </c>
      <c r="B27" s="7" t="s">
        <v>35</v>
      </c>
    </row>
    <row r="28" spans="1:13" x14ac:dyDescent="0.25">
      <c r="A28" s="7" t="s">
        <v>19</v>
      </c>
      <c r="B28" s="7" t="s">
        <v>36</v>
      </c>
    </row>
  </sheetData>
  <mergeCells count="1">
    <mergeCell ref="A6:C6"/>
  </mergeCells>
  <pageMargins left="0.7" right="0.7" top="0.75" bottom="0.75" header="0.3" footer="0.3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1D6D-B1EF-4EF8-8D18-FDD67C2FF926}">
  <dimension ref="A2:C19"/>
  <sheetViews>
    <sheetView workbookViewId="0">
      <selection activeCell="C18" sqref="C18"/>
    </sheetView>
  </sheetViews>
  <sheetFormatPr baseColWidth="10" defaultRowHeight="15" x14ac:dyDescent="0.25"/>
  <cols>
    <col min="1" max="1" width="40.7109375" customWidth="1"/>
    <col min="2" max="2" width="20.42578125" customWidth="1"/>
  </cols>
  <sheetData>
    <row r="2" spans="1:3" x14ac:dyDescent="0.25">
      <c r="A2" t="s">
        <v>39</v>
      </c>
    </row>
    <row r="3" spans="1:3" x14ac:dyDescent="0.25">
      <c r="A3" t="s">
        <v>37</v>
      </c>
    </row>
    <row r="4" spans="1:3" x14ac:dyDescent="0.25">
      <c r="A4" t="s">
        <v>38</v>
      </c>
    </row>
    <row r="5" spans="1:3" x14ac:dyDescent="0.25">
      <c r="A5" t="s">
        <v>57</v>
      </c>
      <c r="C5">
        <v>1149</v>
      </c>
    </row>
    <row r="6" spans="1:3" x14ac:dyDescent="0.25">
      <c r="A6" t="s">
        <v>41</v>
      </c>
      <c r="B6" t="s">
        <v>40</v>
      </c>
      <c r="C6">
        <v>2559</v>
      </c>
    </row>
    <row r="7" spans="1:3" x14ac:dyDescent="0.25">
      <c r="A7" t="s">
        <v>52</v>
      </c>
      <c r="B7" t="s">
        <v>45</v>
      </c>
    </row>
    <row r="8" spans="1:3" x14ac:dyDescent="0.25">
      <c r="A8" s="23" t="s">
        <v>48</v>
      </c>
      <c r="C8">
        <v>1149</v>
      </c>
    </row>
    <row r="9" spans="1:3" x14ac:dyDescent="0.25">
      <c r="A9" s="23" t="s">
        <v>50</v>
      </c>
      <c r="B9" t="s">
        <v>51</v>
      </c>
      <c r="C9">
        <v>2439</v>
      </c>
    </row>
    <row r="10" spans="1:3" x14ac:dyDescent="0.25">
      <c r="A10" s="23" t="s">
        <v>54</v>
      </c>
      <c r="B10" t="s">
        <v>51</v>
      </c>
      <c r="C10">
        <v>2357</v>
      </c>
    </row>
    <row r="11" spans="1:3" x14ac:dyDescent="0.25">
      <c r="A11" s="23" t="s">
        <v>53</v>
      </c>
      <c r="B11" t="s">
        <v>49</v>
      </c>
      <c r="C11">
        <v>60.16</v>
      </c>
    </row>
    <row r="12" spans="1:3" x14ac:dyDescent="0.25">
      <c r="A12" s="23" t="s">
        <v>55</v>
      </c>
      <c r="B12" t="s">
        <v>47</v>
      </c>
      <c r="C12">
        <v>4.6900000000000004</v>
      </c>
    </row>
    <row r="13" spans="1:3" x14ac:dyDescent="0.25">
      <c r="A13" s="23" t="s">
        <v>56</v>
      </c>
      <c r="B13" t="s">
        <v>47</v>
      </c>
      <c r="C13">
        <v>8.02</v>
      </c>
    </row>
    <row r="14" spans="1:3" x14ac:dyDescent="0.25">
      <c r="A14" t="s">
        <v>44</v>
      </c>
      <c r="B14" t="s">
        <v>46</v>
      </c>
    </row>
    <row r="15" spans="1:3" x14ac:dyDescent="0.25">
      <c r="A15" s="23" t="s">
        <v>57</v>
      </c>
      <c r="C15">
        <v>1757</v>
      </c>
    </row>
    <row r="16" spans="1:3" x14ac:dyDescent="0.25">
      <c r="A16" s="23" t="s">
        <v>50</v>
      </c>
      <c r="B16" t="s">
        <v>51</v>
      </c>
    </row>
    <row r="17" spans="1:3" x14ac:dyDescent="0.25">
      <c r="A17" s="23" t="s">
        <v>42</v>
      </c>
      <c r="B17" t="s">
        <v>49</v>
      </c>
      <c r="C17">
        <v>66</v>
      </c>
    </row>
    <row r="18" spans="1:3" x14ac:dyDescent="0.25">
      <c r="A18" s="23" t="s">
        <v>43</v>
      </c>
      <c r="B18" t="s">
        <v>47</v>
      </c>
    </row>
    <row r="19" spans="1:3" x14ac:dyDescent="0.25">
      <c r="A19" s="23" t="s">
        <v>58</v>
      </c>
      <c r="C19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A5D-82C8-4D47-8A37-65D8BCBA09D2}">
  <dimension ref="A1:G38"/>
  <sheetViews>
    <sheetView tabSelected="1" topLeftCell="A19" workbookViewId="0">
      <selection activeCell="G35" sqref="G35"/>
    </sheetView>
  </sheetViews>
  <sheetFormatPr baseColWidth="10" defaultRowHeight="15" x14ac:dyDescent="0.25"/>
  <cols>
    <col min="1" max="1" width="43.5703125" customWidth="1"/>
  </cols>
  <sheetData>
    <row r="1" spans="1:7" x14ac:dyDescent="0.25">
      <c r="A1" s="28" t="s">
        <v>79</v>
      </c>
      <c r="C1" t="s">
        <v>106</v>
      </c>
      <c r="D1" t="s">
        <v>107</v>
      </c>
      <c r="E1" t="s">
        <v>108</v>
      </c>
      <c r="F1" t="s">
        <v>109</v>
      </c>
    </row>
    <row r="2" spans="1:7" x14ac:dyDescent="0.25">
      <c r="B2" s="25" t="s">
        <v>60</v>
      </c>
      <c r="C2" s="25" t="s">
        <v>61</v>
      </c>
      <c r="D2" s="25" t="s">
        <v>62</v>
      </c>
      <c r="E2" s="25" t="s">
        <v>63</v>
      </c>
      <c r="F2" s="25" t="s">
        <v>64</v>
      </c>
    </row>
    <row r="3" spans="1:7" x14ac:dyDescent="0.25">
      <c r="A3" t="s">
        <v>67</v>
      </c>
      <c r="B3" s="29" t="s">
        <v>66</v>
      </c>
      <c r="C3" s="26"/>
      <c r="D3" s="26"/>
      <c r="E3" s="26"/>
      <c r="F3" s="26"/>
    </row>
    <row r="4" spans="1:7" x14ac:dyDescent="0.25">
      <c r="A4" t="s">
        <v>69</v>
      </c>
      <c r="B4" s="29" t="s">
        <v>66</v>
      </c>
      <c r="C4" s="26"/>
      <c r="D4" s="26"/>
      <c r="E4" s="26"/>
      <c r="F4" s="26"/>
    </row>
    <row r="5" spans="1:7" x14ac:dyDescent="0.25">
      <c r="A5" t="s">
        <v>70</v>
      </c>
      <c r="B5" s="29" t="s">
        <v>66</v>
      </c>
      <c r="C5" s="26"/>
      <c r="D5" s="26"/>
      <c r="E5" s="26"/>
      <c r="F5" s="26"/>
    </row>
    <row r="6" spans="1:7" ht="30" x14ac:dyDescent="0.25">
      <c r="A6" s="24" t="s">
        <v>77</v>
      </c>
      <c r="B6" s="29" t="s">
        <v>66</v>
      </c>
      <c r="C6" s="26"/>
      <c r="D6" s="26"/>
      <c r="E6" s="26"/>
      <c r="F6" s="26"/>
    </row>
    <row r="7" spans="1:7" x14ac:dyDescent="0.25">
      <c r="A7" t="s">
        <v>76</v>
      </c>
      <c r="B7" s="29" t="s">
        <v>66</v>
      </c>
      <c r="C7" s="26"/>
      <c r="D7" s="26"/>
      <c r="E7" s="26"/>
      <c r="F7" s="26"/>
    </row>
    <row r="8" spans="1:7" ht="18" x14ac:dyDescent="0.35">
      <c r="A8" t="s">
        <v>72</v>
      </c>
      <c r="B8" s="29" t="s">
        <v>59</v>
      </c>
      <c r="C8" s="26"/>
      <c r="D8" s="26"/>
      <c r="E8" s="26"/>
      <c r="F8" s="26"/>
    </row>
    <row r="9" spans="1:7" x14ac:dyDescent="0.25">
      <c r="A9" t="s">
        <v>65</v>
      </c>
      <c r="B9" s="29" t="s">
        <v>66</v>
      </c>
      <c r="C9" s="26"/>
      <c r="D9" s="26"/>
      <c r="E9" s="26"/>
      <c r="F9" s="26"/>
    </row>
    <row r="10" spans="1:7" x14ac:dyDescent="0.25">
      <c r="A10" t="s">
        <v>68</v>
      </c>
      <c r="B10" s="29"/>
      <c r="C10" t="e">
        <f>C9*100/C3</f>
        <v>#DIV/0!</v>
      </c>
      <c r="D10" t="e">
        <f t="shared" ref="D10:F10" si="0">D9*100/D3</f>
        <v>#DIV/0!</v>
      </c>
      <c r="E10" t="e">
        <f t="shared" si="0"/>
        <v>#DIV/0!</v>
      </c>
      <c r="F10" t="e">
        <f t="shared" si="0"/>
        <v>#DIV/0!</v>
      </c>
    </row>
    <row r="11" spans="1:7" ht="18.75" thickBot="1" x14ac:dyDescent="0.4">
      <c r="A11" t="s">
        <v>73</v>
      </c>
      <c r="B11" s="29" t="s">
        <v>71</v>
      </c>
      <c r="C11" t="e">
        <f>C8/(C4*C5)</f>
        <v>#DIV/0!</v>
      </c>
      <c r="D11" t="e">
        <f t="shared" ref="D11:F11" si="1">D8/(D4*D5)</f>
        <v>#DIV/0!</v>
      </c>
      <c r="E11" t="e">
        <f t="shared" si="1"/>
        <v>#DIV/0!</v>
      </c>
      <c r="F11" t="e">
        <f t="shared" si="1"/>
        <v>#DIV/0!</v>
      </c>
    </row>
    <row r="12" spans="1:7" ht="18.75" thickBot="1" x14ac:dyDescent="0.4">
      <c r="A12" t="s">
        <v>97</v>
      </c>
      <c r="B12" s="30" t="s">
        <v>74</v>
      </c>
      <c r="C12" s="27" t="e">
        <f>C11*C15*SQRT(PI()*C7)</f>
        <v>#DIV/0!</v>
      </c>
      <c r="D12" s="27" t="e">
        <f>D11*D15*SQRT(PI()*D7)</f>
        <v>#DIV/0!</v>
      </c>
      <c r="E12" s="27" t="e">
        <f>E11*E15*SQRT(PI()*E7)</f>
        <v>#DIV/0!</v>
      </c>
      <c r="F12" s="27" t="e">
        <f>F11*F15*SQRT(PI()*F7)</f>
        <v>#DIV/0!</v>
      </c>
      <c r="G12" s="32" t="e">
        <f>AVERAGE(C12:F12)</f>
        <v>#DIV/0!</v>
      </c>
    </row>
    <row r="14" spans="1:7" x14ac:dyDescent="0.25">
      <c r="A14" s="25" t="s">
        <v>75</v>
      </c>
    </row>
    <row r="15" spans="1:7" ht="30" x14ac:dyDescent="0.25">
      <c r="A15" s="24" t="s">
        <v>78</v>
      </c>
      <c r="C15" t="e">
        <f>4.782-1.219*(C7/(C5/2))+0.063^(7.045*(C7/(C5/2)))</f>
        <v>#DIV/0!</v>
      </c>
      <c r="D15" t="e">
        <f t="shared" ref="D15:F15" si="2">4.782-1.219*(D7/(D5/2))+0.063^((7.045*(D7/(D5/2))))</f>
        <v>#DIV/0!</v>
      </c>
      <c r="E15" t="e">
        <f t="shared" si="2"/>
        <v>#DIV/0!</v>
      </c>
      <c r="F15" t="e">
        <f t="shared" si="2"/>
        <v>#DIV/0!</v>
      </c>
    </row>
    <row r="18" spans="1:6" x14ac:dyDescent="0.25">
      <c r="A18" s="28" t="s">
        <v>105</v>
      </c>
    </row>
    <row r="19" spans="1:6" x14ac:dyDescent="0.25">
      <c r="A19" s="31"/>
      <c r="B19" s="25" t="s">
        <v>60</v>
      </c>
      <c r="C19" s="25" t="s">
        <v>61</v>
      </c>
      <c r="D19" s="25" t="s">
        <v>62</v>
      </c>
      <c r="E19" s="25" t="s">
        <v>63</v>
      </c>
      <c r="F19" s="25" t="s">
        <v>64</v>
      </c>
    </row>
    <row r="20" spans="1:6" ht="30" x14ac:dyDescent="0.25">
      <c r="A20" s="24" t="s">
        <v>80</v>
      </c>
      <c r="B20" t="s">
        <v>66</v>
      </c>
      <c r="C20" s="26"/>
      <c r="D20" s="26"/>
      <c r="E20" s="26"/>
      <c r="F20" s="26"/>
    </row>
    <row r="21" spans="1:6" ht="18" x14ac:dyDescent="0.35">
      <c r="A21" t="s">
        <v>81</v>
      </c>
      <c r="B21" t="s">
        <v>66</v>
      </c>
      <c r="C21" s="26"/>
      <c r="D21" s="26"/>
      <c r="E21" s="26"/>
      <c r="F21" s="26"/>
    </row>
    <row r="22" spans="1:6" ht="17.25" x14ac:dyDescent="0.25">
      <c r="A22" t="s">
        <v>100</v>
      </c>
      <c r="B22" t="s">
        <v>101</v>
      </c>
      <c r="C22">
        <f>C20*C21</f>
        <v>0</v>
      </c>
      <c r="D22">
        <f t="shared" ref="D22:F22" si="3">D20*D21</f>
        <v>0</v>
      </c>
      <c r="E22">
        <f t="shared" si="3"/>
        <v>0</v>
      </c>
      <c r="F22">
        <f t="shared" si="3"/>
        <v>0</v>
      </c>
    </row>
    <row r="23" spans="1:6" ht="18" x14ac:dyDescent="0.35">
      <c r="A23" t="s">
        <v>82</v>
      </c>
      <c r="B23" t="s">
        <v>83</v>
      </c>
      <c r="C23" s="33"/>
      <c r="D23" s="33"/>
      <c r="E23" s="33"/>
      <c r="F23" s="33"/>
    </row>
    <row r="24" spans="1:6" ht="18" x14ac:dyDescent="0.35">
      <c r="A24" t="s">
        <v>85</v>
      </c>
      <c r="B24" t="s">
        <v>84</v>
      </c>
      <c r="C24">
        <f>C23/4</f>
        <v>0</v>
      </c>
      <c r="D24">
        <f t="shared" ref="D24:F24" si="4">D23/4</f>
        <v>0</v>
      </c>
      <c r="E24">
        <f t="shared" si="4"/>
        <v>0</v>
      </c>
      <c r="F24">
        <f t="shared" si="4"/>
        <v>0</v>
      </c>
    </row>
    <row r="25" spans="1:6" ht="18" x14ac:dyDescent="0.35">
      <c r="A25" t="s">
        <v>110</v>
      </c>
      <c r="B25" t="s">
        <v>83</v>
      </c>
      <c r="C25">
        <f>C23/2</f>
        <v>0</v>
      </c>
      <c r="D25">
        <f t="shared" ref="D25:F25" si="5">D23/2</f>
        <v>0</v>
      </c>
      <c r="E25">
        <f t="shared" si="5"/>
        <v>0</v>
      </c>
      <c r="F25">
        <f t="shared" si="5"/>
        <v>0</v>
      </c>
    </row>
    <row r="26" spans="1:6" ht="18" x14ac:dyDescent="0.35">
      <c r="A26" t="s">
        <v>86</v>
      </c>
      <c r="B26" t="s">
        <v>66</v>
      </c>
      <c r="C26" s="26"/>
      <c r="D26" s="26"/>
      <c r="E26" s="26"/>
      <c r="F26" s="26"/>
    </row>
    <row r="27" spans="1:6" ht="33" x14ac:dyDescent="0.35">
      <c r="A27" s="24" t="s">
        <v>87</v>
      </c>
      <c r="B27" t="s">
        <v>66</v>
      </c>
      <c r="C27" s="26"/>
      <c r="D27" s="26"/>
      <c r="E27" s="26"/>
      <c r="F27" s="26"/>
    </row>
    <row r="28" spans="1:6" ht="33" x14ac:dyDescent="0.35">
      <c r="A28" s="24" t="s">
        <v>111</v>
      </c>
      <c r="C28" s="26"/>
      <c r="D28" s="26"/>
      <c r="E28" s="26"/>
      <c r="F28" s="26"/>
    </row>
    <row r="29" spans="1:6" ht="33" x14ac:dyDescent="0.35">
      <c r="A29" s="34" t="s">
        <v>112</v>
      </c>
      <c r="B29" t="s">
        <v>66</v>
      </c>
      <c r="C29" s="35"/>
      <c r="D29" s="26"/>
      <c r="E29" s="26"/>
      <c r="F29" s="26"/>
    </row>
    <row r="30" spans="1:6" ht="18" x14ac:dyDescent="0.35">
      <c r="A30" s="24" t="s">
        <v>89</v>
      </c>
      <c r="B30" t="s">
        <v>66</v>
      </c>
      <c r="C30">
        <v>4</v>
      </c>
      <c r="D30">
        <v>4</v>
      </c>
      <c r="E30">
        <v>4</v>
      </c>
      <c r="F30">
        <v>4</v>
      </c>
    </row>
    <row r="31" spans="1:6" x14ac:dyDescent="0.25">
      <c r="A31" t="s">
        <v>88</v>
      </c>
      <c r="B31" t="s">
        <v>66</v>
      </c>
      <c r="C31">
        <f>C29-C26</f>
        <v>0</v>
      </c>
      <c r="D31">
        <f t="shared" ref="D31:F31" si="6">D29-D26</f>
        <v>0</v>
      </c>
      <c r="E31">
        <f t="shared" si="6"/>
        <v>0</v>
      </c>
      <c r="F31">
        <f t="shared" si="6"/>
        <v>0</v>
      </c>
    </row>
    <row r="32" spans="1:6" x14ac:dyDescent="0.25">
      <c r="A32" s="24" t="s">
        <v>91</v>
      </c>
      <c r="B32" t="s">
        <v>90</v>
      </c>
      <c r="C32" t="e">
        <f>1000*(C23/C22)</f>
        <v>#DIV/0!</v>
      </c>
      <c r="D32" t="e">
        <f t="shared" ref="D32:F32" si="7">1000*(D23/D22)</f>
        <v>#DIV/0!</v>
      </c>
      <c r="E32" t="e">
        <f t="shared" si="7"/>
        <v>#DIV/0!</v>
      </c>
      <c r="F32" t="e">
        <f t="shared" si="7"/>
        <v>#DIV/0!</v>
      </c>
    </row>
    <row r="33" spans="1:6" x14ac:dyDescent="0.25">
      <c r="A33" s="24" t="s">
        <v>92</v>
      </c>
      <c r="B33" t="s">
        <v>93</v>
      </c>
      <c r="C33" t="e">
        <f>1000*(C25-C24)/(C22*(C28-C27))</f>
        <v>#DIV/0!</v>
      </c>
      <c r="D33" t="e">
        <f t="shared" ref="D33:F33" si="8">1000*(D25-D24)/(D22*(D28-D27))</f>
        <v>#DIV/0!</v>
      </c>
      <c r="E33" t="e">
        <f t="shared" si="8"/>
        <v>#DIV/0!</v>
      </c>
      <c r="F33" t="e">
        <f t="shared" si="8"/>
        <v>#DIV/0!</v>
      </c>
    </row>
    <row r="34" spans="1:6" ht="18" x14ac:dyDescent="0.35">
      <c r="A34" s="24" t="s">
        <v>98</v>
      </c>
      <c r="B34" t="s">
        <v>96</v>
      </c>
      <c r="C34" s="26"/>
      <c r="D34" s="26"/>
      <c r="E34" s="26"/>
      <c r="F34" s="26"/>
    </row>
    <row r="35" spans="1:6" ht="33" x14ac:dyDescent="0.35">
      <c r="A35" s="24" t="s">
        <v>94</v>
      </c>
      <c r="B35" t="s">
        <v>95</v>
      </c>
      <c r="C35" t="e">
        <f>1000000*C34/C22</f>
        <v>#DIV/0!</v>
      </c>
      <c r="D35" t="e">
        <f t="shared" ref="D35:F35" si="9">1000000*D34/D22</f>
        <v>#DIV/0!</v>
      </c>
      <c r="E35" t="e">
        <f t="shared" si="9"/>
        <v>#DIV/0!</v>
      </c>
      <c r="F35" t="e">
        <f t="shared" si="9"/>
        <v>#DIV/0!</v>
      </c>
    </row>
    <row r="36" spans="1:6" ht="18" x14ac:dyDescent="0.35">
      <c r="A36" s="24" t="s">
        <v>102</v>
      </c>
      <c r="B36" t="s">
        <v>96</v>
      </c>
      <c r="C36" s="26"/>
      <c r="D36" s="26"/>
      <c r="E36" s="26"/>
      <c r="F36" s="26"/>
    </row>
    <row r="37" spans="1:6" ht="17.25" x14ac:dyDescent="0.25">
      <c r="A37" s="24" t="s">
        <v>99</v>
      </c>
      <c r="B37" t="s">
        <v>95</v>
      </c>
      <c r="C37" t="e">
        <f>1000000*C36/C22</f>
        <v>#DIV/0!</v>
      </c>
      <c r="D37" t="e">
        <f t="shared" ref="D37:F37" si="10">1000000*D36/D22</f>
        <v>#DIV/0!</v>
      </c>
      <c r="E37" t="e">
        <f t="shared" si="10"/>
        <v>#DIV/0!</v>
      </c>
      <c r="F37" t="e">
        <f t="shared" si="10"/>
        <v>#DIV/0!</v>
      </c>
    </row>
    <row r="38" spans="1:6" ht="17.25" x14ac:dyDescent="0.25">
      <c r="A38" s="24" t="s">
        <v>103</v>
      </c>
      <c r="B38" t="s">
        <v>104</v>
      </c>
      <c r="C38" t="e">
        <f>C37*C31</f>
        <v>#DIV/0!</v>
      </c>
      <c r="D38" t="e">
        <f t="shared" ref="D38:F38" si="11">D37*D31</f>
        <v>#DIV/0!</v>
      </c>
      <c r="E38" t="e">
        <f t="shared" si="11"/>
        <v>#DIV/0!</v>
      </c>
      <c r="F38" t="e">
        <f t="shared" si="11"/>
        <v>#DIV/0!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</vt:lpstr>
      <vt:lpstr>Referencias</vt:lpstr>
      <vt:lpstr>SCBvs FENIX 20ºC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Asefma</dc:creator>
  <cp:lastModifiedBy>JLPR</cp:lastModifiedBy>
  <dcterms:created xsi:type="dcterms:W3CDTF">2023-04-14T12:10:57Z</dcterms:created>
  <dcterms:modified xsi:type="dcterms:W3CDTF">2023-06-08T11:44:31Z</dcterms:modified>
</cp:coreProperties>
</file>